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autoCompressPictures="0" defaultThemeVersion="124226"/>
  <bookViews>
    <workbookView xWindow="0" yWindow="0" windowWidth="28800" windowHeight="16335"/>
  </bookViews>
  <sheets>
    <sheet name="Annex_6" sheetId="1" r:id="rId1"/>
    <sheet name="Sheet2" sheetId="2" r:id="rId2"/>
    <sheet name="Sheet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" i="1" l="1"/>
  <c r="O7" i="1"/>
  <c r="O6" i="1"/>
  <c r="O5" i="1"/>
  <c r="O4" i="1"/>
  <c r="B9" i="1"/>
  <c r="B15" i="1"/>
  <c r="B16" i="1" s="1"/>
  <c r="N14" i="1"/>
  <c r="N13" i="1"/>
  <c r="N12" i="1"/>
  <c r="N11" i="1"/>
  <c r="N10" i="1"/>
  <c r="M15" i="1"/>
  <c r="O13" i="1" s="1"/>
  <c r="L14" i="1"/>
  <c r="L13" i="1"/>
  <c r="L12" i="1"/>
  <c r="L11" i="1"/>
  <c r="L10" i="1"/>
  <c r="K15" i="1"/>
  <c r="L15" i="1"/>
  <c r="J14" i="1"/>
  <c r="J13" i="1"/>
  <c r="J12" i="1"/>
  <c r="J11" i="1"/>
  <c r="J10" i="1"/>
  <c r="I15" i="1"/>
  <c r="J15" i="1" s="1"/>
  <c r="H11" i="1"/>
  <c r="H12" i="1"/>
  <c r="H13" i="1"/>
  <c r="H14" i="1"/>
  <c r="H10" i="1"/>
  <c r="G15" i="1"/>
  <c r="H15" i="1"/>
  <c r="F11" i="1"/>
  <c r="F12" i="1"/>
  <c r="F13" i="1"/>
  <c r="F14" i="1"/>
  <c r="F10" i="1"/>
  <c r="E15" i="1"/>
  <c r="F15" i="1"/>
  <c r="C12" i="1"/>
  <c r="C7" i="1"/>
  <c r="C5" i="1"/>
  <c r="K7" i="1"/>
  <c r="K6" i="1"/>
  <c r="L6" i="1"/>
  <c r="K5" i="1"/>
  <c r="K4" i="1"/>
  <c r="K9" i="1" s="1"/>
  <c r="L9" i="1" s="1"/>
  <c r="J8" i="1"/>
  <c r="J7" i="1"/>
  <c r="J6" i="1"/>
  <c r="J5" i="1"/>
  <c r="J4" i="1"/>
  <c r="I9" i="1"/>
  <c r="J9" i="1" s="1"/>
  <c r="L8" i="1"/>
  <c r="L5" i="1"/>
  <c r="N9" i="1"/>
  <c r="N8" i="1"/>
  <c r="N7" i="1"/>
  <c r="N6" i="1"/>
  <c r="N5" i="1"/>
  <c r="N4" i="1"/>
  <c r="L7" i="1"/>
  <c r="H8" i="1"/>
  <c r="H7" i="1"/>
  <c r="H6" i="1"/>
  <c r="H5" i="1"/>
  <c r="H4" i="1"/>
  <c r="F5" i="1"/>
  <c r="F6" i="1"/>
  <c r="F7" i="1"/>
  <c r="F8" i="1"/>
  <c r="F4" i="1"/>
  <c r="G9" i="1"/>
  <c r="E9" i="1"/>
  <c r="F9" i="1"/>
  <c r="C8" i="1"/>
  <c r="H9" i="1"/>
  <c r="C4" i="1"/>
  <c r="C6" i="1"/>
  <c r="L16" i="1" l="1"/>
  <c r="H16" i="1"/>
  <c r="D12" i="1"/>
  <c r="D4" i="1"/>
  <c r="D14" i="1"/>
  <c r="D11" i="1"/>
  <c r="D9" i="1"/>
  <c r="D7" i="1"/>
  <c r="N16" i="1"/>
  <c r="J16" i="1"/>
  <c r="F16" i="1"/>
  <c r="D15" i="1"/>
  <c r="D13" i="1"/>
  <c r="D6" i="1"/>
  <c r="D5" i="1"/>
  <c r="D10" i="1"/>
  <c r="D8" i="1"/>
  <c r="O10" i="1"/>
  <c r="O12" i="1"/>
  <c r="O14" i="1"/>
  <c r="C11" i="1"/>
  <c r="L4" i="1"/>
  <c r="C10" i="1"/>
  <c r="C14" i="1"/>
  <c r="C13" i="1"/>
  <c r="N15" i="1"/>
  <c r="O11" i="1"/>
</calcChain>
</file>

<file path=xl/sharedStrings.xml><?xml version="1.0" encoding="utf-8"?>
<sst xmlns="http://schemas.openxmlformats.org/spreadsheetml/2006/main" count="30" uniqueCount="21">
  <si>
    <t>Component</t>
  </si>
  <si>
    <t>H1</t>
  </si>
  <si>
    <t>H2</t>
  </si>
  <si>
    <t>H3</t>
  </si>
  <si>
    <t>H4</t>
  </si>
  <si>
    <t>Program support costs</t>
  </si>
  <si>
    <t>Spent</t>
  </si>
  <si>
    <t>% Spent</t>
  </si>
  <si>
    <t>A1</t>
  </si>
  <si>
    <t>A2</t>
  </si>
  <si>
    <t>A3</t>
  </si>
  <si>
    <t>A4</t>
  </si>
  <si>
    <t>Subtotal human health</t>
  </si>
  <si>
    <t>Subtotal animal health</t>
  </si>
  <si>
    <t>* In Australian Dollar</t>
  </si>
  <si>
    <t>Total human and animal health</t>
  </si>
  <si>
    <t>Percent of Total within Sector</t>
  </si>
  <si>
    <t>Percent of Total Budget</t>
  </si>
  <si>
    <t>Original Total Budget</t>
  </si>
  <si>
    <t>Final Percent of Total within Sector</t>
  </si>
  <si>
    <t>Annex 6:  Cumulative allocated budget and percent expenditure over project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</si>
</sst>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&quot;$&quot;* #,##0_);_(&quot;$&quot;* \(#,##0\);_(&quot;$&quot;* &quot;-&quot;??_);_(@_)"/>
    <numFmt numFmtId="168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mbria"/>
      <family val="1"/>
    </font>
    <font>
      <b/>
      <sz val="12"/>
      <color indexed="8"/>
      <name val="Cambria"/>
      <family val="1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/>
    <xf numFmtId="166" fontId="2" fillId="0" borderId="4" xfId="3" applyNumberFormat="1" applyFont="1" applyBorder="1" applyAlignment="1">
      <alignment horizontal="center"/>
    </xf>
    <xf numFmtId="0" fontId="2" fillId="0" borderId="6" xfId="0" applyFont="1" applyBorder="1"/>
    <xf numFmtId="166" fontId="2" fillId="0" borderId="7" xfId="3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166" fontId="2" fillId="3" borderId="10" xfId="3" applyNumberFormat="1" applyFont="1" applyFill="1" applyBorder="1" applyAlignment="1">
      <alignment horizontal="center"/>
    </xf>
    <xf numFmtId="167" fontId="2" fillId="0" borderId="4" xfId="2" applyNumberFormat="1" applyFont="1" applyBorder="1" applyAlignment="1">
      <alignment horizontal="center"/>
    </xf>
    <xf numFmtId="167" fontId="2" fillId="3" borderId="10" xfId="0" applyNumberFormat="1" applyFont="1" applyFill="1" applyBorder="1" applyAlignment="1">
      <alignment horizontal="center"/>
    </xf>
    <xf numFmtId="167" fontId="2" fillId="0" borderId="7" xfId="2" applyNumberFormat="1" applyFont="1" applyBorder="1" applyAlignment="1">
      <alignment horizontal="center"/>
    </xf>
    <xf numFmtId="167" fontId="2" fillId="3" borderId="10" xfId="2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167" fontId="2" fillId="4" borderId="4" xfId="2" applyNumberFormat="1" applyFont="1" applyFill="1" applyBorder="1" applyAlignment="1">
      <alignment horizontal="center"/>
    </xf>
    <xf numFmtId="3" fontId="2" fillId="4" borderId="4" xfId="0" applyNumberFormat="1" applyFont="1" applyFill="1" applyBorder="1" applyAlignment="1">
      <alignment horizontal="center"/>
    </xf>
    <xf numFmtId="166" fontId="2" fillId="4" borderId="5" xfId="3" applyNumberFormat="1" applyFont="1" applyFill="1" applyBorder="1" applyAlignment="1">
      <alignment horizontal="center"/>
    </xf>
    <xf numFmtId="167" fontId="2" fillId="4" borderId="7" xfId="2" applyNumberFormat="1" applyFont="1" applyFill="1" applyBorder="1" applyAlignment="1">
      <alignment horizontal="center"/>
    </xf>
    <xf numFmtId="3" fontId="2" fillId="4" borderId="7" xfId="0" applyNumberFormat="1" applyFont="1" applyFill="1" applyBorder="1" applyAlignment="1">
      <alignment horizontal="center"/>
    </xf>
    <xf numFmtId="166" fontId="2" fillId="4" borderId="8" xfId="3" applyNumberFormat="1" applyFont="1" applyFill="1" applyBorder="1" applyAlignment="1">
      <alignment horizontal="center"/>
    </xf>
    <xf numFmtId="166" fontId="2" fillId="3" borderId="11" xfId="3" applyNumberFormat="1" applyFont="1" applyFill="1" applyBorder="1" applyAlignment="1">
      <alignment horizontal="center"/>
    </xf>
    <xf numFmtId="166" fontId="2" fillId="3" borderId="10" xfId="0" applyNumberFormat="1" applyFont="1" applyFill="1" applyBorder="1" applyAlignment="1">
      <alignment horizontal="center"/>
    </xf>
    <xf numFmtId="0" fontId="2" fillId="0" borderId="12" xfId="0" applyFont="1" applyBorder="1"/>
    <xf numFmtId="167" fontId="2" fillId="0" borderId="1" xfId="1" applyNumberFormat="1" applyFont="1" applyBorder="1" applyAlignment="1">
      <alignment horizontal="center"/>
    </xf>
    <xf numFmtId="166" fontId="2" fillId="0" borderId="1" xfId="3" applyNumberFormat="1" applyFont="1" applyBorder="1" applyAlignment="1">
      <alignment horizontal="center"/>
    </xf>
    <xf numFmtId="0" fontId="2" fillId="0" borderId="0" xfId="0" applyFont="1" applyBorder="1"/>
    <xf numFmtId="0" fontId="2" fillId="5" borderId="13" xfId="0" applyFont="1" applyFill="1" applyBorder="1" applyAlignment="1">
      <alignment horizontal="right"/>
    </xf>
    <xf numFmtId="167" fontId="2" fillId="5" borderId="14" xfId="2" applyNumberFormat="1" applyFont="1" applyFill="1" applyBorder="1" applyAlignment="1">
      <alignment horizontal="center"/>
    </xf>
    <xf numFmtId="166" fontId="2" fillId="5" borderId="14" xfId="2" applyNumberFormat="1" applyFont="1" applyFill="1" applyBorder="1" applyAlignment="1">
      <alignment horizontal="center"/>
    </xf>
    <xf numFmtId="167" fontId="2" fillId="5" borderId="14" xfId="1" applyNumberFormat="1" applyFont="1" applyFill="1" applyBorder="1" applyAlignment="1">
      <alignment horizontal="center"/>
    </xf>
    <xf numFmtId="166" fontId="2" fillId="5" borderId="14" xfId="3" applyNumberFormat="1" applyFont="1" applyFill="1" applyBorder="1" applyAlignment="1">
      <alignment horizontal="center"/>
    </xf>
    <xf numFmtId="168" fontId="2" fillId="5" borderId="14" xfId="1" applyNumberFormat="1" applyFont="1" applyFill="1" applyBorder="1" applyAlignment="1">
      <alignment horizontal="center"/>
    </xf>
    <xf numFmtId="167" fontId="2" fillId="6" borderId="4" xfId="2" applyNumberFormat="1" applyFont="1" applyFill="1" applyBorder="1" applyAlignment="1">
      <alignment horizontal="center"/>
    </xf>
    <xf numFmtId="166" fontId="2" fillId="6" borderId="4" xfId="0" applyNumberFormat="1" applyFont="1" applyFill="1" applyBorder="1" applyAlignment="1">
      <alignment horizontal="center"/>
    </xf>
    <xf numFmtId="166" fontId="2" fillId="6" borderId="4" xfId="3" applyNumberFormat="1" applyFont="1" applyFill="1" applyBorder="1" applyAlignment="1">
      <alignment horizontal="center"/>
    </xf>
    <xf numFmtId="166" fontId="2" fillId="6" borderId="5" xfId="3" applyNumberFormat="1" applyFont="1" applyFill="1" applyBorder="1" applyAlignment="1">
      <alignment horizontal="center"/>
    </xf>
    <xf numFmtId="167" fontId="2" fillId="6" borderId="7" xfId="2" applyNumberFormat="1" applyFont="1" applyFill="1" applyBorder="1" applyAlignment="1">
      <alignment horizontal="center"/>
    </xf>
    <xf numFmtId="166" fontId="2" fillId="6" borderId="7" xfId="0" applyNumberFormat="1" applyFont="1" applyFill="1" applyBorder="1" applyAlignment="1">
      <alignment horizontal="center"/>
    </xf>
    <xf numFmtId="166" fontId="2" fillId="6" borderId="7" xfId="3" applyNumberFormat="1" applyFont="1" applyFill="1" applyBorder="1" applyAlignment="1">
      <alignment horizontal="center"/>
    </xf>
    <xf numFmtId="166" fontId="2" fillId="6" borderId="17" xfId="0" applyNumberFormat="1" applyFont="1" applyFill="1" applyBorder="1" applyAlignment="1">
      <alignment horizontal="center"/>
    </xf>
    <xf numFmtId="166" fontId="2" fillId="6" borderId="8" xfId="3" applyNumberFormat="1" applyFont="1" applyFill="1" applyBorder="1" applyAlignment="1">
      <alignment horizontal="center"/>
    </xf>
    <xf numFmtId="167" fontId="2" fillId="6" borderId="1" xfId="2" applyNumberFormat="1" applyFont="1" applyFill="1" applyBorder="1" applyAlignment="1">
      <alignment horizontal="center"/>
    </xf>
    <xf numFmtId="167" fontId="2" fillId="6" borderId="1" xfId="1" applyNumberFormat="1" applyFont="1" applyFill="1" applyBorder="1" applyAlignment="1">
      <alignment horizontal="center"/>
    </xf>
    <xf numFmtId="166" fontId="2" fillId="6" borderId="1" xfId="3" applyNumberFormat="1" applyFont="1" applyFill="1" applyBorder="1" applyAlignment="1">
      <alignment horizontal="center"/>
    </xf>
    <xf numFmtId="166" fontId="2" fillId="6" borderId="2" xfId="3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zoomScale="70" zoomScaleNormal="70" zoomScalePageLayoutView="90" workbookViewId="0">
      <selection sqref="A1:O16"/>
    </sheetView>
  </sheetViews>
  <sheetFormatPr defaultColWidth="8.85546875" defaultRowHeight="14.25" x14ac:dyDescent="0.2"/>
  <cols>
    <col min="1" max="1" width="27.28515625" style="1" customWidth="1"/>
    <col min="2" max="4" width="16.28515625" style="2" customWidth="1"/>
    <col min="5" max="5" width="14.42578125" style="2" customWidth="1"/>
    <col min="6" max="6" width="8.85546875" style="2"/>
    <col min="7" max="7" width="13.140625" style="2" customWidth="1"/>
    <col min="8" max="8" width="8.85546875" style="2"/>
    <col min="9" max="9" width="13.42578125" style="2" customWidth="1"/>
    <col min="10" max="10" width="8.85546875" style="2"/>
    <col min="11" max="11" width="15" style="2" customWidth="1"/>
    <col min="12" max="12" width="8.85546875" style="2"/>
    <col min="13" max="13" width="15.42578125" style="2" customWidth="1"/>
    <col min="14" max="14" width="12.42578125" style="2" customWidth="1"/>
    <col min="15" max="15" width="16" style="1" customWidth="1"/>
    <col min="16" max="16384" width="8.85546875" style="1"/>
  </cols>
  <sheetData>
    <row r="1" spans="1:15" ht="26.45" customHeight="1" thickBot="1" x14ac:dyDescent="0.3">
      <c r="A1" s="3" t="s">
        <v>20</v>
      </c>
    </row>
    <row r="2" spans="1:15" ht="14.45" customHeight="1" x14ac:dyDescent="0.2">
      <c r="A2" s="53" t="s">
        <v>0</v>
      </c>
      <c r="B2" s="49" t="s">
        <v>18</v>
      </c>
      <c r="C2" s="49" t="s">
        <v>16</v>
      </c>
      <c r="D2" s="49" t="s">
        <v>17</v>
      </c>
      <c r="E2" s="51">
        <v>40148</v>
      </c>
      <c r="F2" s="51"/>
      <c r="G2" s="51">
        <v>40330</v>
      </c>
      <c r="H2" s="51"/>
      <c r="I2" s="51">
        <v>40513</v>
      </c>
      <c r="J2" s="51"/>
      <c r="K2" s="51">
        <v>40695</v>
      </c>
      <c r="L2" s="51"/>
      <c r="M2" s="51">
        <v>40878</v>
      </c>
      <c r="N2" s="52"/>
      <c r="O2" s="49" t="s">
        <v>19</v>
      </c>
    </row>
    <row r="3" spans="1:15" ht="15" thickBot="1" x14ac:dyDescent="0.25">
      <c r="A3" s="54"/>
      <c r="B3" s="50"/>
      <c r="C3" s="50"/>
      <c r="D3" s="50"/>
      <c r="E3" s="5" t="s">
        <v>6</v>
      </c>
      <c r="F3" s="4" t="s">
        <v>7</v>
      </c>
      <c r="G3" s="5" t="s">
        <v>6</v>
      </c>
      <c r="H3" s="4" t="s">
        <v>7</v>
      </c>
      <c r="I3" s="5" t="s">
        <v>6</v>
      </c>
      <c r="J3" s="4" t="s">
        <v>7</v>
      </c>
      <c r="K3" s="5" t="s">
        <v>6</v>
      </c>
      <c r="L3" s="4" t="s">
        <v>7</v>
      </c>
      <c r="M3" s="5" t="s">
        <v>6</v>
      </c>
      <c r="N3" s="6" t="s">
        <v>7</v>
      </c>
      <c r="O3" s="50"/>
    </row>
    <row r="4" spans="1:15" ht="15" thickBot="1" x14ac:dyDescent="0.25">
      <c r="A4" s="7" t="s">
        <v>1</v>
      </c>
      <c r="B4" s="13">
        <v>300000</v>
      </c>
      <c r="C4" s="8">
        <f>B4/$B$9</f>
        <v>0.3</v>
      </c>
      <c r="D4" s="8">
        <f>B4/$B$16</f>
        <v>0.14880996669632945</v>
      </c>
      <c r="E4" s="13">
        <v>56439</v>
      </c>
      <c r="F4" s="8">
        <f t="shared" ref="F4:F9" si="0">E4/$B4</f>
        <v>0.18812999999999999</v>
      </c>
      <c r="G4" s="13">
        <v>59541</v>
      </c>
      <c r="H4" s="8">
        <f t="shared" ref="H4:H9" si="1">G4/$B4</f>
        <v>0.19847000000000001</v>
      </c>
      <c r="I4" s="19">
        <v>111701</v>
      </c>
      <c r="J4" s="8">
        <f t="shared" ref="J4:J9" si="2">I4/B4</f>
        <v>0.37233666666666665</v>
      </c>
      <c r="K4" s="13">
        <f>111701+59016</f>
        <v>170717</v>
      </c>
      <c r="L4" s="8">
        <f t="shared" ref="L4:L9" si="3">K4/$B4</f>
        <v>0.56905666666666666</v>
      </c>
      <c r="M4" s="18">
        <v>300450</v>
      </c>
      <c r="N4" s="20">
        <f t="shared" ref="N4:N9" si="4">M4/$B4</f>
        <v>1.0015000000000001</v>
      </c>
      <c r="O4" s="39">
        <f>M4/$M$9</f>
        <v>0.30782549895496086</v>
      </c>
    </row>
    <row r="5" spans="1:15" ht="15" thickBot="1" x14ac:dyDescent="0.25">
      <c r="A5" s="9" t="s">
        <v>2</v>
      </c>
      <c r="B5" s="15">
        <v>100000</v>
      </c>
      <c r="C5" s="10">
        <f>B5/$B$9</f>
        <v>0.1</v>
      </c>
      <c r="D5" s="10">
        <f>B5/$B$16</f>
        <v>4.9603322232109816E-2</v>
      </c>
      <c r="E5" s="15">
        <v>0</v>
      </c>
      <c r="F5" s="10">
        <f t="shared" si="0"/>
        <v>0</v>
      </c>
      <c r="G5" s="15">
        <v>18422</v>
      </c>
      <c r="H5" s="10">
        <f t="shared" si="1"/>
        <v>0.18421999999999999</v>
      </c>
      <c r="I5" s="22">
        <v>85595</v>
      </c>
      <c r="J5" s="8">
        <f t="shared" si="2"/>
        <v>0.85594999999999999</v>
      </c>
      <c r="K5" s="15">
        <f>85595+12849</f>
        <v>98444</v>
      </c>
      <c r="L5" s="10">
        <f t="shared" si="3"/>
        <v>0.98443999999999998</v>
      </c>
      <c r="M5" s="21">
        <v>106026</v>
      </c>
      <c r="N5" s="23">
        <f t="shared" si="4"/>
        <v>1.06026</v>
      </c>
      <c r="O5" s="39">
        <f>M5/$M$9</f>
        <v>0.10862874472357691</v>
      </c>
    </row>
    <row r="6" spans="1:15" ht="15" thickBot="1" x14ac:dyDescent="0.25">
      <c r="A6" s="9" t="s">
        <v>3</v>
      </c>
      <c r="B6" s="15">
        <v>300000</v>
      </c>
      <c r="C6" s="10">
        <f>B6/$B$9</f>
        <v>0.3</v>
      </c>
      <c r="D6" s="10">
        <f>B6/$B$16</f>
        <v>0.14880996669632945</v>
      </c>
      <c r="E6" s="15">
        <v>27290</v>
      </c>
      <c r="F6" s="10">
        <f t="shared" si="0"/>
        <v>9.0966666666666668E-2</v>
      </c>
      <c r="G6" s="15">
        <v>35416</v>
      </c>
      <c r="H6" s="10">
        <f t="shared" si="1"/>
        <v>0.11805333333333333</v>
      </c>
      <c r="I6" s="22">
        <v>41708</v>
      </c>
      <c r="J6" s="8">
        <f t="shared" si="2"/>
        <v>0.13902666666666666</v>
      </c>
      <c r="K6" s="15">
        <f>41708+114487</f>
        <v>156195</v>
      </c>
      <c r="L6" s="10">
        <f t="shared" si="3"/>
        <v>0.52064999999999995</v>
      </c>
      <c r="M6" s="21">
        <v>290617</v>
      </c>
      <c r="N6" s="23">
        <f t="shared" si="4"/>
        <v>0.96872333333333338</v>
      </c>
      <c r="O6" s="39">
        <f>M6/$M$9</f>
        <v>0.29775111675750993</v>
      </c>
    </row>
    <row r="7" spans="1:15" ht="15" thickBot="1" x14ac:dyDescent="0.25">
      <c r="A7" s="9" t="s">
        <v>4</v>
      </c>
      <c r="B7" s="15">
        <v>185000</v>
      </c>
      <c r="C7" s="10">
        <f>B7/$B$9</f>
        <v>0.185</v>
      </c>
      <c r="D7" s="10">
        <f>B7/$B$16</f>
        <v>9.1766146129403162E-2</v>
      </c>
      <c r="E7" s="15">
        <v>5125</v>
      </c>
      <c r="F7" s="10">
        <f t="shared" si="0"/>
        <v>2.7702702702702704E-2</v>
      </c>
      <c r="G7" s="15">
        <v>21877</v>
      </c>
      <c r="H7" s="10">
        <f t="shared" si="1"/>
        <v>0.11825405405405405</v>
      </c>
      <c r="I7" s="22">
        <v>107625</v>
      </c>
      <c r="J7" s="8">
        <f t="shared" si="2"/>
        <v>0.58175675675675675</v>
      </c>
      <c r="K7" s="15">
        <f>107625+28294</f>
        <v>135919</v>
      </c>
      <c r="L7" s="10">
        <f t="shared" si="3"/>
        <v>0.73469729729729727</v>
      </c>
      <c r="M7" s="21">
        <v>163903</v>
      </c>
      <c r="N7" s="23">
        <f t="shared" si="4"/>
        <v>0.88596216216216217</v>
      </c>
      <c r="O7" s="39">
        <f>M7/$M$9</f>
        <v>0.16792651940494241</v>
      </c>
    </row>
    <row r="8" spans="1:15" x14ac:dyDescent="0.2">
      <c r="A8" s="9" t="s">
        <v>5</v>
      </c>
      <c r="B8" s="15">
        <v>115000</v>
      </c>
      <c r="C8" s="10">
        <f>B8/$B$9</f>
        <v>0.115</v>
      </c>
      <c r="D8" s="10">
        <f>B8/$B$16</f>
        <v>5.7043820566926293E-2</v>
      </c>
      <c r="E8" s="15">
        <v>11551</v>
      </c>
      <c r="F8" s="10">
        <f t="shared" si="0"/>
        <v>0.10044347826086956</v>
      </c>
      <c r="G8" s="15">
        <v>74100</v>
      </c>
      <c r="H8" s="10">
        <f t="shared" si="1"/>
        <v>0.64434782608695651</v>
      </c>
      <c r="I8" s="22">
        <v>115044</v>
      </c>
      <c r="J8" s="8">
        <f t="shared" si="2"/>
        <v>1.0003826086956522</v>
      </c>
      <c r="K8" s="15">
        <v>115044</v>
      </c>
      <c r="L8" s="10">
        <f t="shared" si="3"/>
        <v>1.0003826086956522</v>
      </c>
      <c r="M8" s="21">
        <v>115044</v>
      </c>
      <c r="N8" s="23">
        <f t="shared" si="4"/>
        <v>1.0003826086956522</v>
      </c>
      <c r="O8" s="39">
        <f>M8/$M$9</f>
        <v>0.11786812015900988</v>
      </c>
    </row>
    <row r="9" spans="1:15" ht="15" thickBot="1" x14ac:dyDescent="0.25">
      <c r="A9" s="11" t="s">
        <v>12</v>
      </c>
      <c r="B9" s="14">
        <f>SUM(B4:B8)</f>
        <v>1000000</v>
      </c>
      <c r="C9" s="25"/>
      <c r="D9" s="12">
        <f>B9/B16</f>
        <v>0.4960332223210982</v>
      </c>
      <c r="E9" s="16">
        <f>SUM(E4:E8)</f>
        <v>100405</v>
      </c>
      <c r="F9" s="12">
        <f t="shared" si="0"/>
        <v>0.10040499999999999</v>
      </c>
      <c r="G9" s="16">
        <f>SUM(G4:G8)</f>
        <v>209356</v>
      </c>
      <c r="H9" s="12">
        <f t="shared" si="1"/>
        <v>0.20935599999999999</v>
      </c>
      <c r="I9" s="17">
        <f>SUM(I4:I8)</f>
        <v>461673</v>
      </c>
      <c r="J9" s="12">
        <f t="shared" si="2"/>
        <v>0.461673</v>
      </c>
      <c r="K9" s="16">
        <f>SUM(K4:K8)</f>
        <v>676319</v>
      </c>
      <c r="L9" s="12">
        <f t="shared" si="3"/>
        <v>0.676319</v>
      </c>
      <c r="M9" s="16">
        <v>976040</v>
      </c>
      <c r="N9" s="24">
        <f t="shared" si="4"/>
        <v>0.97604000000000002</v>
      </c>
      <c r="O9" s="24"/>
    </row>
    <row r="10" spans="1:15" ht="15" thickBot="1" x14ac:dyDescent="0.25">
      <c r="A10" s="7" t="s">
        <v>8</v>
      </c>
      <c r="B10" s="13">
        <v>430308</v>
      </c>
      <c r="C10" s="8">
        <f>B10/$B$15</f>
        <v>0.42353399724801527</v>
      </c>
      <c r="D10" s="8">
        <f>B10/$B$16</f>
        <v>0.21344706383054712</v>
      </c>
      <c r="E10" s="36">
        <v>28546</v>
      </c>
      <c r="F10" s="37">
        <f t="shared" ref="F10:F15" si="5">E10/B10</f>
        <v>6.6338529611348146E-2</v>
      </c>
      <c r="G10" s="36">
        <v>314758</v>
      </c>
      <c r="H10" s="38">
        <f t="shared" ref="H10:H15" si="6">G10/B10</f>
        <v>0.73147141117525116</v>
      </c>
      <c r="I10" s="36">
        <v>335428</v>
      </c>
      <c r="J10" s="37">
        <f t="shared" ref="J10:J15" si="7">I10/B10</f>
        <v>0.77950677189362039</v>
      </c>
      <c r="K10" s="36">
        <v>270660</v>
      </c>
      <c r="L10" s="38">
        <f t="shared" ref="L10:L15" si="8">K10/B10</f>
        <v>0.6289913271424189</v>
      </c>
      <c r="M10" s="36">
        <v>306090</v>
      </c>
      <c r="N10" s="39">
        <f t="shared" ref="N10:N15" si="9">M10/B10</f>
        <v>0.71132770015895586</v>
      </c>
      <c r="O10" s="39">
        <f>M10/$M$15</f>
        <v>0.31804499325132402</v>
      </c>
    </row>
    <row r="11" spans="1:15" ht="15" thickBot="1" x14ac:dyDescent="0.25">
      <c r="A11" s="9" t="s">
        <v>9</v>
      </c>
      <c r="B11" s="15">
        <v>49444</v>
      </c>
      <c r="C11" s="10">
        <f>B11/$B$15</f>
        <v>4.8665641726230668E-2</v>
      </c>
      <c r="D11" s="10">
        <f>B11/$B$16</f>
        <v>2.4525866644444377E-2</v>
      </c>
      <c r="E11" s="40">
        <v>960</v>
      </c>
      <c r="F11" s="41">
        <f t="shared" si="5"/>
        <v>1.9415904862066177E-2</v>
      </c>
      <c r="G11" s="40">
        <v>7854</v>
      </c>
      <c r="H11" s="42">
        <f t="shared" si="6"/>
        <v>0.1588463716527789</v>
      </c>
      <c r="I11" s="40">
        <v>31896</v>
      </c>
      <c r="J11" s="43">
        <f t="shared" si="7"/>
        <v>0.64509343904214866</v>
      </c>
      <c r="K11" s="40">
        <v>48718</v>
      </c>
      <c r="L11" s="42">
        <f t="shared" si="8"/>
        <v>0.98531672194806241</v>
      </c>
      <c r="M11" s="40">
        <v>65661</v>
      </c>
      <c r="N11" s="44">
        <f t="shared" si="9"/>
        <v>1.3279872178626324</v>
      </c>
      <c r="O11" s="39">
        <f>M11/$M$15</f>
        <v>6.8225529425578052E-2</v>
      </c>
    </row>
    <row r="12" spans="1:15" ht="15" thickBot="1" x14ac:dyDescent="0.25">
      <c r="A12" s="9" t="s">
        <v>10</v>
      </c>
      <c r="B12" s="15">
        <v>88479</v>
      </c>
      <c r="C12" s="10">
        <f>B12/$B$15</f>
        <v>8.708614420951305E-2</v>
      </c>
      <c r="D12" s="10">
        <f>B12/$B$16</f>
        <v>4.3888523477748444E-2</v>
      </c>
      <c r="E12" s="40">
        <v>16793</v>
      </c>
      <c r="F12" s="41">
        <f t="shared" si="5"/>
        <v>0.18979644887487426</v>
      </c>
      <c r="G12" s="40">
        <v>51338</v>
      </c>
      <c r="H12" s="42">
        <f t="shared" si="6"/>
        <v>0.58022807671876941</v>
      </c>
      <c r="I12" s="40">
        <v>77657</v>
      </c>
      <c r="J12" s="41">
        <f t="shared" si="7"/>
        <v>0.87768849105437452</v>
      </c>
      <c r="K12" s="40">
        <v>74718</v>
      </c>
      <c r="L12" s="42">
        <f t="shared" si="8"/>
        <v>0.84447156952497204</v>
      </c>
      <c r="M12" s="40">
        <v>112650</v>
      </c>
      <c r="N12" s="44">
        <f t="shared" si="9"/>
        <v>1.2731834672634184</v>
      </c>
      <c r="O12" s="39">
        <f>M12/$M$15</f>
        <v>0.11704978434369516</v>
      </c>
    </row>
    <row r="13" spans="1:15" ht="15" thickBot="1" x14ac:dyDescent="0.25">
      <c r="A13" s="9" t="s">
        <v>11</v>
      </c>
      <c r="B13" s="15">
        <v>276369</v>
      </c>
      <c r="C13" s="10">
        <f>B13/$B$15</f>
        <v>0.27201833869097652</v>
      </c>
      <c r="D13" s="10">
        <f>B13/$B$16</f>
        <v>0.13708820561965959</v>
      </c>
      <c r="E13" s="40">
        <v>3630</v>
      </c>
      <c r="F13" s="41">
        <f t="shared" si="5"/>
        <v>1.3134613505856301E-2</v>
      </c>
      <c r="G13" s="40">
        <v>4540</v>
      </c>
      <c r="H13" s="42">
        <f t="shared" si="6"/>
        <v>1.6427312759390526E-2</v>
      </c>
      <c r="I13" s="40">
        <v>124141</v>
      </c>
      <c r="J13" s="41">
        <f t="shared" si="7"/>
        <v>0.44918569014614518</v>
      </c>
      <c r="K13" s="40">
        <v>237669</v>
      </c>
      <c r="L13" s="42">
        <f t="shared" si="8"/>
        <v>0.85996982295409397</v>
      </c>
      <c r="M13" s="40">
        <v>306238</v>
      </c>
      <c r="N13" s="44">
        <f t="shared" si="9"/>
        <v>1.1080765208833119</v>
      </c>
      <c r="O13" s="39">
        <f>M13/$M$15</f>
        <v>0.31819877370478933</v>
      </c>
    </row>
    <row r="14" spans="1:15" x14ac:dyDescent="0.2">
      <c r="A14" s="26" t="s">
        <v>5</v>
      </c>
      <c r="B14" s="27">
        <v>171394</v>
      </c>
      <c r="C14" s="28">
        <f>B14/$B$15</f>
        <v>0.16869587812526451</v>
      </c>
      <c r="D14" s="28">
        <f>B14/$B$16</f>
        <v>8.5017118106502296E-2</v>
      </c>
      <c r="E14" s="45">
        <v>2036</v>
      </c>
      <c r="F14" s="41">
        <f t="shared" si="5"/>
        <v>1.1879062277559308E-2</v>
      </c>
      <c r="G14" s="46">
        <v>42941</v>
      </c>
      <c r="H14" s="42">
        <f t="shared" si="6"/>
        <v>0.25053969217125455</v>
      </c>
      <c r="I14" s="45">
        <v>116322</v>
      </c>
      <c r="J14" s="41">
        <f t="shared" si="7"/>
        <v>0.67868186750994786</v>
      </c>
      <c r="K14" s="46">
        <v>120322</v>
      </c>
      <c r="L14" s="47">
        <f t="shared" si="8"/>
        <v>0.70201990734798181</v>
      </c>
      <c r="M14" s="45">
        <v>171772</v>
      </c>
      <c r="N14" s="48">
        <f t="shared" si="9"/>
        <v>1.0022054447646942</v>
      </c>
      <c r="O14" s="39">
        <f>M14/$M$15</f>
        <v>0.17848091927461343</v>
      </c>
    </row>
    <row r="15" spans="1:15" s="29" customFormat="1" ht="15" thickBot="1" x14ac:dyDescent="0.25">
      <c r="A15" s="11" t="s">
        <v>13</v>
      </c>
      <c r="B15" s="14">
        <f>SUM(B10:B14)</f>
        <v>1015994</v>
      </c>
      <c r="C15" s="25"/>
      <c r="D15" s="12">
        <f>B15/B16</f>
        <v>0.50396677767890186</v>
      </c>
      <c r="E15" s="16">
        <f>SUM(E10:E14)</f>
        <v>51965</v>
      </c>
      <c r="F15" s="12">
        <f t="shared" si="5"/>
        <v>5.1146955592257431E-2</v>
      </c>
      <c r="G15" s="14">
        <f>SUM(G10:G14)</f>
        <v>421431</v>
      </c>
      <c r="H15" s="12">
        <f t="shared" si="6"/>
        <v>0.4147967409256354</v>
      </c>
      <c r="I15" s="16">
        <f>SUM(I10:I14)</f>
        <v>685444</v>
      </c>
      <c r="J15" s="12">
        <f t="shared" si="7"/>
        <v>0.67465359047395945</v>
      </c>
      <c r="K15" s="14">
        <f>SUM(K10:K14)</f>
        <v>752087</v>
      </c>
      <c r="L15" s="12">
        <f t="shared" si="8"/>
        <v>0.74024748177646715</v>
      </c>
      <c r="M15" s="14">
        <f>SUM(M10:M14)</f>
        <v>962411</v>
      </c>
      <c r="N15" s="24">
        <f t="shared" si="9"/>
        <v>0.94726051531800382</v>
      </c>
      <c r="O15" s="24"/>
    </row>
    <row r="16" spans="1:15" ht="15" thickBot="1" x14ac:dyDescent="0.25">
      <c r="A16" s="30" t="s">
        <v>15</v>
      </c>
      <c r="B16" s="31">
        <f>B9+B15</f>
        <v>2015994</v>
      </c>
      <c r="C16" s="31"/>
      <c r="D16" s="32"/>
      <c r="E16" s="33">
        <v>165749.25599999999</v>
      </c>
      <c r="F16" s="34">
        <f>E16/$B$16</f>
        <v>8.2217137551004613E-2</v>
      </c>
      <c r="G16" s="31">
        <v>647366.71600000001</v>
      </c>
      <c r="H16" s="34">
        <f>G16/$B$16</f>
        <v>0.32111539816090723</v>
      </c>
      <c r="I16" s="35">
        <v>1121241.5839999998</v>
      </c>
      <c r="J16" s="34">
        <f>I16/$B$16</f>
        <v>0.55617307591193221</v>
      </c>
      <c r="K16" s="31">
        <v>1407357.8640000001</v>
      </c>
      <c r="L16" s="34">
        <f>K16/$B$16</f>
        <v>0.69809625623885785</v>
      </c>
      <c r="M16" s="31">
        <v>1937825.7679999999</v>
      </c>
      <c r="N16" s="34">
        <f>M16/$B$16</f>
        <v>0.96122595999789673</v>
      </c>
      <c r="O16" s="34"/>
    </row>
    <row r="17" spans="1:1" x14ac:dyDescent="0.2">
      <c r="A17" s="1" t="s">
        <v>14</v>
      </c>
    </row>
  </sheetData>
  <mergeCells count="10">
    <mergeCell ref="O2:O3"/>
    <mergeCell ref="K2:L2"/>
    <mergeCell ref="M2:N2"/>
    <mergeCell ref="A2:A3"/>
    <mergeCell ref="B2:B3"/>
    <mergeCell ref="E2:F2"/>
    <mergeCell ref="G2:H2"/>
    <mergeCell ref="I2:J2"/>
    <mergeCell ref="C2:C3"/>
    <mergeCell ref="D2:D3"/>
  </mergeCells>
  <phoneticPr fontId="4" type="noConversion"/>
  <pageMargins left="0.7" right="0.7" top="0.75" bottom="0.75" header="0.3" footer="0.3"/>
  <pageSetup paperSize="9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4" type="noConversion"/>
  <pageMargins left="0.7" right="0.7" top="0.75" bottom="0.75" header="0.3" footer="0.3"/>
  <pageSetup paperSize="9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4" type="noConversion"/>
  <pageMargins left="0.7" right="0.7" top="0.75" bottom="0.75" header="0.3" footer="0.3"/>
  <pageSetup paperSize="9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F19AC2165D2E47A5E6B7F563E4CF00" ma:contentTypeVersion="1" ma:contentTypeDescription="Create a new document." ma:contentTypeScope="" ma:versionID="982e45fb1dd88f2b854306ad5ead9e9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70a02157b988d5574f2537686f426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578576-2829-43AC-A8D5-449E79B783C4}"/>
</file>

<file path=customXml/itemProps2.xml><?xml version="1.0" encoding="utf-8"?>
<ds:datastoreItem xmlns:ds="http://schemas.openxmlformats.org/officeDocument/2006/customXml" ds:itemID="{8B157E78-F654-4D5C-AFBB-429B4BA1CA4A}"/>
</file>

<file path=customXml/itemProps3.xml><?xml version="1.0" encoding="utf-8"?>
<ds:datastoreItem xmlns:ds="http://schemas.openxmlformats.org/officeDocument/2006/customXml" ds:itemID="{B3345043-EF1D-4FEA-90D1-195D34C940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Annex_6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2013-09-27T00:46:09Z</dcterms:created>
  <dcterms:modified xsi:type="dcterms:W3CDTF">2013-09-27T00:46:12Z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0x01010050F19AC2165D2E47A5E6B7F563E4CF00</vt:lpwstr>
  </property>
  <property fmtid="{D5CDD505-2E9C-101B-9397-08002B2CF9AE}" pid="3" name="Order">
    <vt:r8>11200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